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act Register" sheetId="1" state="visible" r:id="rId1"/>
    <sheet xmlns:r="http://schemas.openxmlformats.org/officeDocument/2006/relationships" name="Renewal Calendar" sheetId="2" state="visible" r:id="rId2"/>
    <sheet xmlns:r="http://schemas.openxmlformats.org/officeDocument/2006/relationships" name="Summary Dashboar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£#,##0;(£#,##0);&quot;-&quot;"/>
    <numFmt numFmtId="165" formatCode="yyyy-mm-dd"/>
    <numFmt numFmtId="166" formatCode="DD/MM/YYYY"/>
    <numFmt numFmtId="167" formatCode="0&quot; days&quot;"/>
    <numFmt numFmtId="168" formatCode="0&quot; days&quot;;(0&quot; days&quot;);&quot;-&quot;"/>
    <numFmt numFmtId="169" formatCode="0.0%"/>
  </numFmts>
  <fonts count="17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475569"/>
      <sz val="9"/>
    </font>
    <font>
      <name val="Calibri"/>
      <b val="1"/>
      <color rgb="00FFFFFF"/>
      <sz val="11"/>
    </font>
    <font>
      <name val="Calibri"/>
      <color rgb="000000FF"/>
      <sz val="10"/>
    </font>
    <font>
      <name val="Calibri"/>
      <color rgb="00000000"/>
      <sz val="10"/>
    </font>
    <font>
      <name val="Calibri"/>
      <color rgb="000284C7"/>
      <sz val="10"/>
      <u val="single"/>
    </font>
    <font>
      <name val="Calibri"/>
      <color rgb="00008000"/>
      <sz val="10"/>
    </font>
    <font>
      <name val="Calibri"/>
      <b val="1"/>
      <sz val="10"/>
    </font>
    <font>
      <name val="Calibri"/>
      <b val="1"/>
      <color rgb="00000000"/>
    </font>
    <font>
      <name val="Calibri"/>
      <b val="1"/>
      <color rgb="00FFFFFF"/>
      <sz val="16"/>
    </font>
    <font>
      <name val="Calibri"/>
      <b val="1"/>
      <color rgb="00334155"/>
      <sz val="10"/>
    </font>
    <font>
      <name val="Calibri"/>
      <b val="1"/>
      <color rgb="00000000"/>
      <sz val="13"/>
    </font>
    <font>
      <name val="Calibri"/>
      <b val="1"/>
      <color rgb="00FFFFFF"/>
      <sz val="10"/>
    </font>
    <font>
      <name val="Calibri"/>
      <sz val="10"/>
    </font>
    <font>
      <name val="Calibri"/>
      <b val="1"/>
    </font>
    <font>
      <name val="Calibri"/>
      <i val="1"/>
      <color rgb="0064748B"/>
      <sz val="9"/>
    </font>
  </fonts>
  <fills count="12">
    <fill>
      <patternFill/>
    </fill>
    <fill>
      <patternFill patternType="gray125"/>
    </fill>
    <fill>
      <patternFill patternType="solid">
        <fgColor rgb="000D9488"/>
      </patternFill>
    </fill>
    <fill>
      <patternFill patternType="solid">
        <fgColor rgb="00E2E8F0"/>
      </patternFill>
    </fill>
    <fill>
      <patternFill patternType="solid">
        <fgColor rgb="00F1F5F9"/>
      </patternFill>
    </fill>
    <fill>
      <patternFill patternType="solid">
        <fgColor rgb="00FFFFFF"/>
      </patternFill>
    </fill>
    <fill>
      <patternFill patternType="solid">
        <fgColor rgb="00CCFBF1"/>
      </patternFill>
    </fill>
    <fill>
      <patternFill patternType="solid">
        <fgColor rgb="00334155"/>
      </patternFill>
    </fill>
    <fill>
      <patternFill patternType="solid">
        <fgColor rgb="00F8FAFC"/>
      </patternFill>
    </fill>
    <fill>
      <patternFill patternType="solid">
        <fgColor rgb="00FEE2E2"/>
      </patternFill>
    </fill>
    <fill>
      <patternFill patternType="solid">
        <fgColor rgb="00FEF3C7"/>
      </patternFill>
    </fill>
    <fill>
      <patternFill patternType="solid">
        <fgColor rgb="0064748B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4" fillId="4" borderId="1" applyAlignment="1" pivotButton="0" quotePrefix="0" xfId="0">
      <alignment vertical="center"/>
    </xf>
    <xf numFmtId="164" fontId="4" fillId="4" borderId="1" applyAlignment="1" pivotButton="0" quotePrefix="0" xfId="0">
      <alignment vertical="center"/>
    </xf>
    <xf numFmtId="166" fontId="4" fillId="4" borderId="1" applyAlignment="1" pivotButton="0" quotePrefix="0" xfId="0">
      <alignment vertical="center"/>
    </xf>
    <xf numFmtId="167" fontId="4" fillId="4" borderId="1" applyAlignment="1" pivotButton="0" quotePrefix="0" xfId="0">
      <alignment vertical="center"/>
    </xf>
    <xf numFmtId="166" fontId="5" fillId="4" borderId="1" applyAlignment="1" pivotButton="0" quotePrefix="0" xfId="0">
      <alignment vertical="center"/>
    </xf>
    <xf numFmtId="168" fontId="5" fillId="4" borderId="1" applyAlignment="1" pivotButton="0" quotePrefix="0" xfId="0">
      <alignment vertical="center"/>
    </xf>
    <xf numFmtId="0" fontId="5" fillId="4" borderId="1" applyAlignment="1" pivotButton="0" quotePrefix="0" xfId="0">
      <alignment horizontal="center" vertical="center"/>
    </xf>
    <xf numFmtId="0" fontId="6" fillId="4" borderId="1" applyAlignment="1" pivotButton="0" quotePrefix="0" xfId="0">
      <alignment vertical="center"/>
    </xf>
    <xf numFmtId="0" fontId="4" fillId="5" borderId="1" applyAlignment="1" pivotButton="0" quotePrefix="0" xfId="0">
      <alignment vertical="center"/>
    </xf>
    <xf numFmtId="164" fontId="4" fillId="5" borderId="1" applyAlignment="1" pivotButton="0" quotePrefix="0" xfId="0">
      <alignment vertical="center"/>
    </xf>
    <xf numFmtId="166" fontId="4" fillId="5" borderId="1" applyAlignment="1" pivotButton="0" quotePrefix="0" xfId="0">
      <alignment vertical="center"/>
    </xf>
    <xf numFmtId="167" fontId="4" fillId="5" borderId="1" applyAlignment="1" pivotButton="0" quotePrefix="0" xfId="0">
      <alignment vertical="center"/>
    </xf>
    <xf numFmtId="166" fontId="5" fillId="5" borderId="1" applyAlignment="1" pivotButton="0" quotePrefix="0" xfId="0">
      <alignment vertical="center"/>
    </xf>
    <xf numFmtId="168" fontId="5" fillId="5" borderId="1" applyAlignment="1" pivotButton="0" quotePrefix="0" xfId="0">
      <alignment vertical="center"/>
    </xf>
    <xf numFmtId="0" fontId="5" fillId="5" borderId="1" applyAlignment="1" pivotButton="0" quotePrefix="0" xfId="0">
      <alignment horizontal="center" vertical="center"/>
    </xf>
    <xf numFmtId="0" fontId="6" fillId="5" borderId="1" applyAlignment="1" pivotButton="0" quotePrefix="0" xfId="0">
      <alignment vertical="center"/>
    </xf>
    <xf numFmtId="0" fontId="7" fillId="4" borderId="1" applyAlignment="1" pivotButton="0" quotePrefix="0" xfId="0">
      <alignment vertical="center"/>
    </xf>
    <xf numFmtId="164" fontId="7" fillId="4" borderId="1" applyAlignment="1" pivotButton="0" quotePrefix="0" xfId="0">
      <alignment horizontal="center" vertical="center"/>
    </xf>
    <xf numFmtId="164" fontId="5" fillId="4" borderId="1" applyAlignment="1" pivotButton="0" quotePrefix="0" xfId="0">
      <alignment horizontal="center" vertical="center"/>
    </xf>
    <xf numFmtId="0" fontId="7" fillId="5" borderId="1" applyAlignment="1" pivotButton="0" quotePrefix="0" xfId="0">
      <alignment vertical="center"/>
    </xf>
    <xf numFmtId="164" fontId="7" fillId="5" borderId="1" applyAlignment="1" pivotButton="0" quotePrefix="0" xfId="0">
      <alignment horizontal="center" vertical="center"/>
    </xf>
    <xf numFmtId="164" fontId="5" fillId="5" borderId="1" applyAlignment="1" pivotButton="0" quotePrefix="0" xfId="0">
      <alignment horizontal="center" vertical="center"/>
    </xf>
    <xf numFmtId="0" fontId="8" fillId="6" borderId="1" applyAlignment="1" pivotButton="0" quotePrefix="0" xfId="0">
      <alignment vertical="center"/>
    </xf>
    <xf numFmtId="164" fontId="9" fillId="6" borderId="1" applyAlignment="1" pivotButton="0" quotePrefix="0" xfId="0">
      <alignment horizontal="center" vertical="center"/>
    </xf>
    <xf numFmtId="0" fontId="10" fillId="2" borderId="0" applyAlignment="1" pivotButton="0" quotePrefix="0" xfId="0">
      <alignment horizontal="center" vertical="center"/>
    </xf>
    <xf numFmtId="0" fontId="3" fillId="7" borderId="0" applyAlignment="1" pivotButton="0" quotePrefix="0" xfId="0">
      <alignment horizontal="left" vertical="center" indent="1"/>
    </xf>
    <xf numFmtId="0" fontId="11" fillId="8" borderId="1" applyAlignment="1" pivotButton="0" quotePrefix="0" xfId="0">
      <alignment vertical="center"/>
    </xf>
    <xf numFmtId="1" fontId="12" fillId="6" borderId="1" applyAlignment="1" pivotButton="0" quotePrefix="0" xfId="0">
      <alignment horizontal="center" vertical="center"/>
    </xf>
    <xf numFmtId="1" fontId="12" fillId="9" borderId="1" applyAlignment="1" pivotButton="0" quotePrefix="0" xfId="0">
      <alignment horizontal="center" vertical="center"/>
    </xf>
    <xf numFmtId="164" fontId="12" fillId="6" borderId="1" applyAlignment="1" pivotButton="0" quotePrefix="0" xfId="0">
      <alignment horizontal="center" vertical="center"/>
    </xf>
    <xf numFmtId="1" fontId="12" fillId="10" borderId="1" applyAlignment="1" pivotButton="0" quotePrefix="0" xfId="0">
      <alignment horizontal="center" vertical="center"/>
    </xf>
    <xf numFmtId="164" fontId="12" fillId="9" borderId="1" applyAlignment="1" pivotButton="0" quotePrefix="0" xfId="0">
      <alignment horizontal="center" vertical="center"/>
    </xf>
    <xf numFmtId="0" fontId="13" fillId="11" borderId="1" pivotButton="0" quotePrefix="0" xfId="0"/>
    <xf numFmtId="0" fontId="13" fillId="11" borderId="1" applyAlignment="1" pivotButton="0" quotePrefix="0" xfId="0">
      <alignment horizontal="center" vertical="center"/>
    </xf>
    <xf numFmtId="0" fontId="14" fillId="4" borderId="1" applyAlignment="1" pivotButton="0" quotePrefix="0" xfId="0">
      <alignment vertical="center"/>
    </xf>
    <xf numFmtId="169" fontId="5" fillId="4" borderId="1" applyAlignment="1" pivotButton="0" quotePrefix="0" xfId="0">
      <alignment horizontal="center" vertical="center"/>
    </xf>
    <xf numFmtId="0" fontId="14" fillId="5" borderId="1" applyAlignment="1" pivotButton="0" quotePrefix="0" xfId="0">
      <alignment vertical="center"/>
    </xf>
    <xf numFmtId="169" fontId="5" fillId="5" borderId="1" applyAlignment="1" pivotButton="0" quotePrefix="0" xfId="0">
      <alignment horizontal="center" vertical="center"/>
    </xf>
    <xf numFmtId="0" fontId="15" fillId="6" borderId="1" applyAlignment="1" pivotButton="0" quotePrefix="0" xfId="0">
      <alignment vertical="center"/>
    </xf>
    <xf numFmtId="0" fontId="16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4">
    <dxf>
      <font>
        <b val="1"/>
        <color rgb="00DC2626"/>
      </font>
      <fill>
        <patternFill patternType="solid">
          <bgColor rgb="00FEE2E2"/>
        </patternFill>
      </fill>
    </dxf>
    <dxf>
      <font>
        <b val="1"/>
        <color rgb="00D97706"/>
      </font>
      <fill>
        <patternFill patternType="solid">
          <bgColor rgb="00FEF3C7"/>
        </patternFill>
      </fill>
    </dxf>
    <dxf>
      <font>
        <b val="1"/>
        <color rgb="0016A34A"/>
      </font>
      <fill>
        <patternFill patternType="solid">
          <bgColor rgb="00DCFCE7"/>
        </patternFill>
      </fill>
    </dxf>
    <dxf>
      <font>
        <b val="1"/>
        <color rgb="0064748B"/>
      </font>
      <fill>
        <patternFill patternType="solid">
          <bgColor rgb="00F1F5F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14" customWidth="1" min="3" max="3"/>
    <col width="18" customWidth="1" min="4" max="4"/>
    <col width="17" customWidth="1" min="5" max="5"/>
    <col width="13" customWidth="1" min="6" max="6"/>
    <col width="13" customWidth="1" min="7" max="7"/>
    <col width="18" customWidth="1" min="8" max="8"/>
    <col width="16" customWidth="1" min="9" max="9"/>
    <col width="16" customWidth="1" min="10" max="10"/>
    <col width="14" customWidth="1" min="11" max="11"/>
    <col width="16" customWidth="1" min="12" max="12"/>
    <col width="12" customWidth="1" min="13" max="13"/>
    <col width="12" customWidth="1" min="14" max="14"/>
    <col width="14" customWidth="1" min="15" max="15"/>
    <col width="24" customWidth="1" min="16" max="16"/>
    <col width="11" customWidth="1" min="17" max="17"/>
    <col width="22" customWidth="1" min="18" max="18"/>
  </cols>
  <sheetData>
    <row r="1" ht="30" customHeight="1">
      <c r="A1" s="1" t="inlineStr">
        <is>
          <t>SaaS Renewal Forecasting Template — Contract Register</t>
        </is>
      </c>
    </row>
    <row r="2" ht="18" customHeight="1">
      <c r="A2" s="2" t="inlineStr">
        <is>
          <t>Blue = enter your data  |  Black = auto-calculated  |  Green = linked from other sheets</t>
        </is>
      </c>
    </row>
    <row r="3" ht="22" customHeight="1">
      <c r="A3" s="3" t="inlineStr">
        <is>
          <t>Vendor</t>
        </is>
      </c>
      <c r="B3" s="3" t="inlineStr">
        <is>
          <t>Contract Type</t>
        </is>
      </c>
      <c r="C3" s="3" t="inlineStr">
        <is>
          <t>Category</t>
        </is>
      </c>
      <c r="D3" s="3" t="inlineStr">
        <is>
          <t>Owner</t>
        </is>
      </c>
      <c r="E3" s="3" t="inlineStr">
        <is>
          <t>Annual Value (£)</t>
        </is>
      </c>
      <c r="F3" s="3" t="inlineStr">
        <is>
          <t>Start Date</t>
        </is>
      </c>
      <c r="G3" s="3" t="inlineStr">
        <is>
          <t>End Date</t>
        </is>
      </c>
      <c r="H3" s="3" t="inlineStr">
        <is>
          <t>Notice Window (days)</t>
        </is>
      </c>
      <c r="I3" s="3" t="inlineStr">
        <is>
          <t>Notice Deadline</t>
        </is>
      </c>
      <c r="J3" s="3" t="inlineStr">
        <is>
          <t>Days to Deadline</t>
        </is>
      </c>
      <c r="K3" s="3" t="inlineStr">
        <is>
          <t>Auto-Renewal?</t>
        </is>
      </c>
      <c r="L3" s="3" t="inlineStr">
        <is>
          <t>Renewal Action</t>
        </is>
      </c>
      <c r="M3" s="3" t="inlineStr">
        <is>
          <t>Status</t>
        </is>
      </c>
      <c r="N3" s="3" t="inlineStr">
        <is>
          <t>Risk Level</t>
        </is>
      </c>
      <c r="O3" s="3" t="inlineStr">
        <is>
          <t>Budget Year</t>
        </is>
      </c>
      <c r="P3" s="3" t="inlineStr">
        <is>
          <t>Notes</t>
        </is>
      </c>
      <c r="Q3" s="3" t="inlineStr">
        <is>
          <t>Reviewed?</t>
        </is>
      </c>
      <c r="R3" s="3" t="inlineStr">
        <is>
          <t>Renewly Link</t>
        </is>
      </c>
    </row>
    <row r="4">
      <c r="A4" s="4" t="inlineStr">
        <is>
          <t>Microsoft 365</t>
        </is>
      </c>
      <c r="B4" s="4" t="inlineStr">
        <is>
          <t>SaaS</t>
        </is>
      </c>
      <c r="C4" s="4" t="inlineStr">
        <is>
          <t>IT</t>
        </is>
      </c>
      <c r="D4" s="4" t="inlineStr">
        <is>
          <t>IT Manager</t>
        </is>
      </c>
      <c r="E4" s="5" t="n">
        <v>15600</v>
      </c>
      <c r="F4" s="6" t="n">
        <v>45748</v>
      </c>
      <c r="G4" s="6" t="n">
        <v>46112</v>
      </c>
      <c r="H4" s="7" t="n">
        <v>60</v>
      </c>
      <c r="I4" s="8">
        <f>G4-H4</f>
        <v/>
      </c>
      <c r="J4" s="9">
        <f>IF(I4="","",I4-TODAY())</f>
        <v/>
      </c>
      <c r="K4" s="4" t="inlineStr">
        <is>
          <t>Yes</t>
        </is>
      </c>
      <c r="L4" s="4" t="inlineStr">
        <is>
          <t>Renew</t>
        </is>
      </c>
      <c r="M4" s="10">
        <f>IF(J4="","-",IF(J4&lt;0,"EXPIRED",IF(J4&lt;=30,"URGENT",IF(J4&lt;=90,"DUE SOON","ACTIVE"))))</f>
        <v/>
      </c>
      <c r="N4" s="10">
        <f>IF(AND(K4="Yes",J4&lt;=H4),"HIGH",IF(J4&lt;=30,"HIGH",IF(J4&lt;=90,"MEDIUM","LOW")))</f>
        <v/>
      </c>
      <c r="O4" s="10">
        <f>IF(G4="","-",IF(MONTH(G4)&gt;=4,"FY"&amp;YEAR(G4)&amp;"/"&amp;RIGHT(YEAR(G4)+1,2),"FY"&amp;YEAR(G4)-1&amp;"/"&amp;RIGHT(YEAR(G4),2)))</f>
        <v/>
      </c>
      <c r="P4" s="4" t="inlineStr"/>
      <c r="Q4" s="4" t="inlineStr">
        <is>
          <t>No</t>
        </is>
      </c>
      <c r="R4" s="11" t="inlineStr">
        <is>
          <t>https://app.renewly.gg</t>
        </is>
      </c>
    </row>
    <row r="5">
      <c r="A5" s="12" t="inlineStr">
        <is>
          <t>Salesforce CRM</t>
        </is>
      </c>
      <c r="B5" s="12" t="inlineStr">
        <is>
          <t>SaaS</t>
        </is>
      </c>
      <c r="C5" s="12" t="inlineStr">
        <is>
          <t>Sales</t>
        </is>
      </c>
      <c r="D5" s="12" t="inlineStr">
        <is>
          <t>Sales Ops</t>
        </is>
      </c>
      <c r="E5" s="13" t="n">
        <v>42000</v>
      </c>
      <c r="F5" s="14" t="n">
        <v>45474</v>
      </c>
      <c r="G5" s="14" t="n">
        <v>46203</v>
      </c>
      <c r="H5" s="15" t="n">
        <v>90</v>
      </c>
      <c r="I5" s="16">
        <f>G5-H5</f>
        <v/>
      </c>
      <c r="J5" s="17">
        <f>IF(I5="","",I5-TODAY())</f>
        <v/>
      </c>
      <c r="K5" s="12" t="inlineStr">
        <is>
          <t>Yes</t>
        </is>
      </c>
      <c r="L5" s="12" t="inlineStr">
        <is>
          <t>Renegotiate</t>
        </is>
      </c>
      <c r="M5" s="18">
        <f>IF(J5="","-",IF(J5&lt;0,"EXPIRED",IF(J5&lt;=30,"URGENT",IF(J5&lt;=90,"DUE SOON","ACTIVE"))))</f>
        <v/>
      </c>
      <c r="N5" s="18">
        <f>IF(AND(K5="Yes",J5&lt;=H5),"HIGH",IF(J5&lt;=30,"HIGH",IF(J5&lt;=90,"MEDIUM","LOW")))</f>
        <v/>
      </c>
      <c r="O5" s="18">
        <f>IF(G5="","-",IF(MONTH(G5)&gt;=4,"FY"&amp;YEAR(G5)&amp;"/"&amp;RIGHT(YEAR(G5)+1,2),"FY"&amp;YEAR(G5)-1&amp;"/"&amp;RIGHT(YEAR(G5),2)))</f>
        <v/>
      </c>
      <c r="P5" s="12" t="inlineStr"/>
      <c r="Q5" s="12" t="inlineStr">
        <is>
          <t>No</t>
        </is>
      </c>
      <c r="R5" s="19" t="inlineStr">
        <is>
          <t>https://app.renewly.gg</t>
        </is>
      </c>
    </row>
    <row r="6">
      <c r="A6" s="4" t="inlineStr">
        <is>
          <t>DocuSign</t>
        </is>
      </c>
      <c r="B6" s="4" t="inlineStr">
        <is>
          <t>SaaS</t>
        </is>
      </c>
      <c r="C6" s="4" t="inlineStr">
        <is>
          <t>Legal</t>
        </is>
      </c>
      <c r="D6" s="4" t="inlineStr">
        <is>
          <t>Legal Counsel</t>
        </is>
      </c>
      <c r="E6" s="5" t="n">
        <v>4800</v>
      </c>
      <c r="F6" s="6" t="n">
        <v>45672</v>
      </c>
      <c r="G6" s="6" t="n">
        <v>46036</v>
      </c>
      <c r="H6" s="7" t="n">
        <v>30</v>
      </c>
      <c r="I6" s="8">
        <f>G6-H6</f>
        <v/>
      </c>
      <c r="J6" s="9">
        <f>IF(I6="","",I6-TODAY())</f>
        <v/>
      </c>
      <c r="K6" s="4" t="inlineStr">
        <is>
          <t>No</t>
        </is>
      </c>
      <c r="L6" s="4" t="inlineStr">
        <is>
          <t>Renew</t>
        </is>
      </c>
      <c r="M6" s="10">
        <f>IF(J6="","-",IF(J6&lt;0,"EXPIRED",IF(J6&lt;=30,"URGENT",IF(J6&lt;=90,"DUE SOON","ACTIVE"))))</f>
        <v/>
      </c>
      <c r="N6" s="10">
        <f>IF(AND(K6="Yes",J6&lt;=H6),"HIGH",IF(J6&lt;=30,"HIGH",IF(J6&lt;=90,"MEDIUM","LOW")))</f>
        <v/>
      </c>
      <c r="O6" s="10">
        <f>IF(G6="","-",IF(MONTH(G6)&gt;=4,"FY"&amp;YEAR(G6)&amp;"/"&amp;RIGHT(YEAR(G6)+1,2),"FY"&amp;YEAR(G6)-1&amp;"/"&amp;RIGHT(YEAR(G6),2)))</f>
        <v/>
      </c>
      <c r="P6" s="4" t="inlineStr"/>
      <c r="Q6" s="4" t="inlineStr">
        <is>
          <t>In Progress</t>
        </is>
      </c>
      <c r="R6" s="11" t="inlineStr">
        <is>
          <t>https://app.renewly.gg</t>
        </is>
      </c>
    </row>
    <row r="7">
      <c r="A7" s="12" t="inlineStr">
        <is>
          <t>AWS Support</t>
        </is>
      </c>
      <c r="B7" s="12" t="inlineStr">
        <is>
          <t>Managed Service</t>
        </is>
      </c>
      <c r="C7" s="12" t="inlineStr">
        <is>
          <t>IT</t>
        </is>
      </c>
      <c r="D7" s="12" t="inlineStr">
        <is>
          <t>CTO</t>
        </is>
      </c>
      <c r="E7" s="13" t="n">
        <v>9600</v>
      </c>
      <c r="F7" s="14" t="n">
        <v>45809</v>
      </c>
      <c r="G7" s="14" t="n">
        <v>46173</v>
      </c>
      <c r="H7" s="15" t="n">
        <v>30</v>
      </c>
      <c r="I7" s="16">
        <f>G7-H7</f>
        <v/>
      </c>
      <c r="J7" s="17">
        <f>IF(I7="","",I7-TODAY())</f>
        <v/>
      </c>
      <c r="K7" s="12" t="inlineStr">
        <is>
          <t>No</t>
        </is>
      </c>
      <c r="L7" s="12" t="inlineStr">
        <is>
          <t>Review</t>
        </is>
      </c>
      <c r="M7" s="18">
        <f>IF(J7="","-",IF(J7&lt;0,"EXPIRED",IF(J7&lt;=30,"URGENT",IF(J7&lt;=90,"DUE SOON","ACTIVE"))))</f>
        <v/>
      </c>
      <c r="N7" s="18">
        <f>IF(AND(K7="Yes",J7&lt;=H7),"HIGH",IF(J7&lt;=30,"HIGH",IF(J7&lt;=90,"MEDIUM","LOW")))</f>
        <v/>
      </c>
      <c r="O7" s="18">
        <f>IF(G7="","-",IF(MONTH(G7)&gt;=4,"FY"&amp;YEAR(G7)&amp;"/"&amp;RIGHT(YEAR(G7)+1,2),"FY"&amp;YEAR(G7)-1&amp;"/"&amp;RIGHT(YEAR(G7),2)))</f>
        <v/>
      </c>
      <c r="P7" s="12" t="inlineStr"/>
      <c r="Q7" s="12" t="inlineStr">
        <is>
          <t>No</t>
        </is>
      </c>
      <c r="R7" s="19" t="inlineStr">
        <is>
          <t>https://app.renewly.gg</t>
        </is>
      </c>
    </row>
    <row r="8">
      <c r="A8" s="4" t="inlineStr">
        <is>
          <t>Xero</t>
        </is>
      </c>
      <c r="B8" s="4" t="inlineStr">
        <is>
          <t>SaaS</t>
        </is>
      </c>
      <c r="C8" s="4" t="inlineStr">
        <is>
          <t>Finance</t>
        </is>
      </c>
      <c r="D8" s="4" t="inlineStr">
        <is>
          <t>Finance Manager</t>
        </is>
      </c>
      <c r="E8" s="5" t="n">
        <v>2400</v>
      </c>
      <c r="F8" s="6" t="n">
        <v>45901</v>
      </c>
      <c r="G8" s="6" t="n">
        <v>46265</v>
      </c>
      <c r="H8" s="7" t="n">
        <v>30</v>
      </c>
      <c r="I8" s="8">
        <f>G8-H8</f>
        <v/>
      </c>
      <c r="J8" s="9">
        <f>IF(I8="","",I8-TODAY())</f>
        <v/>
      </c>
      <c r="K8" s="4" t="inlineStr">
        <is>
          <t>Yes</t>
        </is>
      </c>
      <c r="L8" s="4" t="inlineStr">
        <is>
          <t>Renew</t>
        </is>
      </c>
      <c r="M8" s="10">
        <f>IF(J8="","-",IF(J8&lt;0,"EXPIRED",IF(J8&lt;=30,"URGENT",IF(J8&lt;=90,"DUE SOON","ACTIVE"))))</f>
        <v/>
      </c>
      <c r="N8" s="10">
        <f>IF(AND(K8="Yes",J8&lt;=H8),"HIGH",IF(J8&lt;=30,"HIGH",IF(J8&lt;=90,"MEDIUM","LOW")))</f>
        <v/>
      </c>
      <c r="O8" s="10">
        <f>IF(G8="","-",IF(MONTH(G8)&gt;=4,"FY"&amp;YEAR(G8)&amp;"/"&amp;RIGHT(YEAR(G8)+1,2),"FY"&amp;YEAR(G8)-1&amp;"/"&amp;RIGHT(YEAR(G8),2)))</f>
        <v/>
      </c>
      <c r="P8" s="4" t="inlineStr"/>
      <c r="Q8" s="4" t="inlineStr">
        <is>
          <t>Yes</t>
        </is>
      </c>
      <c r="R8" s="11" t="inlineStr">
        <is>
          <t>https://app.renewly.gg</t>
        </is>
      </c>
    </row>
  </sheetData>
  <mergeCells count="2">
    <mergeCell ref="A2:R2"/>
    <mergeCell ref="A1:R1"/>
  </mergeCells>
  <conditionalFormatting sqref="M4:M200">
    <cfRule type="containsText" priority="1" operator="containsText" dxfId="0" text="URGENT">
      <formula>NOT(ISERROR(SEARCH("URGENT",M4)))</formula>
    </cfRule>
    <cfRule type="containsText" priority="2" operator="containsText" dxfId="1" text="DUE SOON">
      <formula>NOT(ISERROR(SEARCH("DUE SOON",M4)))</formula>
    </cfRule>
    <cfRule type="containsText" priority="3" operator="containsText" dxfId="2" text="ACTIVE">
      <formula>NOT(ISERROR(SEARCH("ACTIVE",M4)))</formula>
    </cfRule>
    <cfRule type="containsText" priority="4" operator="containsText" dxfId="3" text="EXPIRED">
      <formula>NOT(ISERROR(SEARCH("EXPIRED",M4)))</formula>
    </cfRule>
  </conditionalFormatting>
  <conditionalFormatting sqref="N4:N200">
    <cfRule type="containsText" priority="5" operator="containsText" dxfId="0" text="HIGH">
      <formula>NOT(ISERROR(SEARCH("HIGH",N4)))</formula>
    </cfRule>
    <cfRule type="containsText" priority="6" operator="containsText" dxfId="1" text="MEDIUM">
      <formula>NOT(ISERROR(SEARCH("MEDIUM",N4)))</formula>
    </cfRule>
    <cfRule type="containsText" priority="7" operator="containsText" dxfId="2" text="LOW">
      <formula>NOT(ISERROR(SEARCH("LOW",N4)))</formula>
    </cfRule>
  </conditionalFormatting>
  <conditionalFormatting sqref="J4:J200">
    <cfRule type="dataBar" priority="8">
      <dataBar>
        <cfvo type="num" val="0"/>
        <cfvo type="num" val="365"/>
        <color rgb="000D9488"/>
      </dataBar>
    </cfRule>
  </conditionalFormatting>
  <dataValidations count="5">
    <dataValidation sqref="B4:B200" showDropDown="0" showInputMessage="0" showErrorMessage="0" allowBlank="1" type="list">
      <formula1>"SaaS,Licence,Maintenance,Managed Service,Consultancy,Hosting,Other"</formula1>
    </dataValidation>
    <dataValidation sqref="C4:C200" showDropDown="0" showInputMessage="0" showErrorMessage="0" allowBlank="1" type="list">
      <formula1>"IT,Finance,HR,Marketing,Legal,Operations,Facilities,Other"</formula1>
    </dataValidation>
    <dataValidation sqref="K4:K200" showDropDown="0" showInputMessage="0" showErrorMessage="0" allowBlank="1" type="list">
      <formula1>"Yes,No,Check contract"</formula1>
    </dataValidation>
    <dataValidation sqref="L4:L200" showDropDown="0" showInputMessage="0" showErrorMessage="0" allowBlank="1" type="list">
      <formula1>"Renew,Cancel,Renegotiate,Review,Auto-renewing"</formula1>
    </dataValidation>
    <dataValidation sqref="Q4:Q200" showDropDown="0" showInputMessage="0" showErrorMessage="0" allowBlank="1" type="list">
      <formula1>"Yes,No,In Progress"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9"/>
  <sheetViews>
    <sheetView showGridLines="0" workbookViewId="0">
      <pane xSplit="2" ySplit="2" topLeftCell="C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17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 ht="30" customHeight="1">
      <c r="A1" s="1" t="inlineStr">
        <is>
          <t>Renewal Calendar — 12-Month Rolling View</t>
        </is>
      </c>
    </row>
    <row r="2" ht="18" customHeight="1">
      <c r="A2" s="2" t="inlineStr">
        <is>
          <t>Shows contract value in the month each contract expires. Update Contract Register to refresh.</t>
        </is>
      </c>
    </row>
    <row r="3">
      <c r="A3" s="3" t="inlineStr">
        <is>
          <t>Vendor</t>
        </is>
      </c>
      <c r="B3" s="3" t="inlineStr">
        <is>
          <t>Annual Value (£)</t>
        </is>
      </c>
      <c r="C3" s="3" t="inlineStr">
        <is>
          <t>Mar 2026</t>
        </is>
      </c>
      <c r="D3" s="3" t="inlineStr">
        <is>
          <t>Apr 2026</t>
        </is>
      </c>
      <c r="E3" s="3" t="inlineStr">
        <is>
          <t>May 2026</t>
        </is>
      </c>
      <c r="F3" s="3" t="inlineStr">
        <is>
          <t>Jun 2026</t>
        </is>
      </c>
      <c r="G3" s="3" t="inlineStr">
        <is>
          <t>Jul 2026</t>
        </is>
      </c>
      <c r="H3" s="3" t="inlineStr">
        <is>
          <t>Aug 2026</t>
        </is>
      </c>
      <c r="I3" s="3" t="inlineStr">
        <is>
          <t>Sep 2026</t>
        </is>
      </c>
      <c r="J3" s="3" t="inlineStr">
        <is>
          <t>Oct 2026</t>
        </is>
      </c>
      <c r="K3" s="3" t="inlineStr">
        <is>
          <t>Nov 2026</t>
        </is>
      </c>
      <c r="L3" s="3" t="inlineStr">
        <is>
          <t>Dec 2026</t>
        </is>
      </c>
      <c r="M3" s="3" t="inlineStr">
        <is>
          <t>Jan 2027</t>
        </is>
      </c>
      <c r="N3" s="3" t="inlineStr">
        <is>
          <t>Feb 2027</t>
        </is>
      </c>
    </row>
    <row r="4">
      <c r="A4" s="20">
        <f>'Contract Register'!A4</f>
        <v/>
      </c>
      <c r="B4" s="21">
        <f>'Contract Register'!E4</f>
        <v/>
      </c>
      <c r="C4" s="22">
        <f>IF(AND(MONTH('Contract Register'!G4)=3,YEAR('Contract Register'!G4)=2026),'Contract Register'!E4,"")</f>
        <v/>
      </c>
      <c r="D4" s="22">
        <f>IF(AND(MONTH('Contract Register'!G4)=4,YEAR('Contract Register'!G4)=2026),'Contract Register'!E4,"")</f>
        <v/>
      </c>
      <c r="E4" s="22">
        <f>IF(AND(MONTH('Contract Register'!G4)=5,YEAR('Contract Register'!G4)=2026),'Contract Register'!E4,"")</f>
        <v/>
      </c>
      <c r="F4" s="22">
        <f>IF(AND(MONTH('Contract Register'!G4)=6,YEAR('Contract Register'!G4)=2026),'Contract Register'!E4,"")</f>
        <v/>
      </c>
      <c r="G4" s="22">
        <f>IF(AND(MONTH('Contract Register'!G4)=7,YEAR('Contract Register'!G4)=2026),'Contract Register'!E4,"")</f>
        <v/>
      </c>
      <c r="H4" s="22">
        <f>IF(AND(MONTH('Contract Register'!G4)=8,YEAR('Contract Register'!G4)=2026),'Contract Register'!E4,"")</f>
        <v/>
      </c>
      <c r="I4" s="22">
        <f>IF(AND(MONTH('Contract Register'!G4)=9,YEAR('Contract Register'!G4)=2026),'Contract Register'!E4,"")</f>
        <v/>
      </c>
      <c r="J4" s="22">
        <f>IF(AND(MONTH('Contract Register'!G4)=10,YEAR('Contract Register'!G4)=2026),'Contract Register'!E4,"")</f>
        <v/>
      </c>
      <c r="K4" s="22">
        <f>IF(AND(MONTH('Contract Register'!G4)=11,YEAR('Contract Register'!G4)=2026),'Contract Register'!E4,"")</f>
        <v/>
      </c>
      <c r="L4" s="22">
        <f>IF(AND(MONTH('Contract Register'!G4)=12,YEAR('Contract Register'!G4)=2026),'Contract Register'!E4,"")</f>
        <v/>
      </c>
      <c r="M4" s="22">
        <f>IF(AND(MONTH('Contract Register'!G4)=1,YEAR('Contract Register'!G4)=2027),'Contract Register'!E4,"")</f>
        <v/>
      </c>
      <c r="N4" s="22">
        <f>IF(AND(MONTH('Contract Register'!G4)=2,YEAR('Contract Register'!G4)=2027),'Contract Register'!E4,"")</f>
        <v/>
      </c>
    </row>
    <row r="5">
      <c r="A5" s="23">
        <f>'Contract Register'!A5</f>
        <v/>
      </c>
      <c r="B5" s="24">
        <f>'Contract Register'!E5</f>
        <v/>
      </c>
      <c r="C5" s="25">
        <f>IF(AND(MONTH('Contract Register'!G5)=3,YEAR('Contract Register'!G5)=2026),'Contract Register'!E5,"")</f>
        <v/>
      </c>
      <c r="D5" s="25">
        <f>IF(AND(MONTH('Contract Register'!G5)=4,YEAR('Contract Register'!G5)=2026),'Contract Register'!E5,"")</f>
        <v/>
      </c>
      <c r="E5" s="25">
        <f>IF(AND(MONTH('Contract Register'!G5)=5,YEAR('Contract Register'!G5)=2026),'Contract Register'!E5,"")</f>
        <v/>
      </c>
      <c r="F5" s="25">
        <f>IF(AND(MONTH('Contract Register'!G5)=6,YEAR('Contract Register'!G5)=2026),'Contract Register'!E5,"")</f>
        <v/>
      </c>
      <c r="G5" s="25">
        <f>IF(AND(MONTH('Contract Register'!G5)=7,YEAR('Contract Register'!G5)=2026),'Contract Register'!E5,"")</f>
        <v/>
      </c>
      <c r="H5" s="25">
        <f>IF(AND(MONTH('Contract Register'!G5)=8,YEAR('Contract Register'!G5)=2026),'Contract Register'!E5,"")</f>
        <v/>
      </c>
      <c r="I5" s="25">
        <f>IF(AND(MONTH('Contract Register'!G5)=9,YEAR('Contract Register'!G5)=2026),'Contract Register'!E5,"")</f>
        <v/>
      </c>
      <c r="J5" s="25">
        <f>IF(AND(MONTH('Contract Register'!G5)=10,YEAR('Contract Register'!G5)=2026),'Contract Register'!E5,"")</f>
        <v/>
      </c>
      <c r="K5" s="25">
        <f>IF(AND(MONTH('Contract Register'!G5)=11,YEAR('Contract Register'!G5)=2026),'Contract Register'!E5,"")</f>
        <v/>
      </c>
      <c r="L5" s="25">
        <f>IF(AND(MONTH('Contract Register'!G5)=12,YEAR('Contract Register'!G5)=2026),'Contract Register'!E5,"")</f>
        <v/>
      </c>
      <c r="M5" s="25">
        <f>IF(AND(MONTH('Contract Register'!G5)=1,YEAR('Contract Register'!G5)=2027),'Contract Register'!E5,"")</f>
        <v/>
      </c>
      <c r="N5" s="25">
        <f>IF(AND(MONTH('Contract Register'!G5)=2,YEAR('Contract Register'!G5)=2027),'Contract Register'!E5,"")</f>
        <v/>
      </c>
    </row>
    <row r="6">
      <c r="A6" s="20">
        <f>'Contract Register'!A6</f>
        <v/>
      </c>
      <c r="B6" s="21">
        <f>'Contract Register'!E6</f>
        <v/>
      </c>
      <c r="C6" s="22">
        <f>IF(AND(MONTH('Contract Register'!G6)=3,YEAR('Contract Register'!G6)=2026),'Contract Register'!E6,"")</f>
        <v/>
      </c>
      <c r="D6" s="22">
        <f>IF(AND(MONTH('Contract Register'!G6)=4,YEAR('Contract Register'!G6)=2026),'Contract Register'!E6,"")</f>
        <v/>
      </c>
      <c r="E6" s="22">
        <f>IF(AND(MONTH('Contract Register'!G6)=5,YEAR('Contract Register'!G6)=2026),'Contract Register'!E6,"")</f>
        <v/>
      </c>
      <c r="F6" s="22">
        <f>IF(AND(MONTH('Contract Register'!G6)=6,YEAR('Contract Register'!G6)=2026),'Contract Register'!E6,"")</f>
        <v/>
      </c>
      <c r="G6" s="22">
        <f>IF(AND(MONTH('Contract Register'!G6)=7,YEAR('Contract Register'!G6)=2026),'Contract Register'!E6,"")</f>
        <v/>
      </c>
      <c r="H6" s="22">
        <f>IF(AND(MONTH('Contract Register'!G6)=8,YEAR('Contract Register'!G6)=2026),'Contract Register'!E6,"")</f>
        <v/>
      </c>
      <c r="I6" s="22">
        <f>IF(AND(MONTH('Contract Register'!G6)=9,YEAR('Contract Register'!G6)=2026),'Contract Register'!E6,"")</f>
        <v/>
      </c>
      <c r="J6" s="22">
        <f>IF(AND(MONTH('Contract Register'!G6)=10,YEAR('Contract Register'!G6)=2026),'Contract Register'!E6,"")</f>
        <v/>
      </c>
      <c r="K6" s="22">
        <f>IF(AND(MONTH('Contract Register'!G6)=11,YEAR('Contract Register'!G6)=2026),'Contract Register'!E6,"")</f>
        <v/>
      </c>
      <c r="L6" s="22">
        <f>IF(AND(MONTH('Contract Register'!G6)=12,YEAR('Contract Register'!G6)=2026),'Contract Register'!E6,"")</f>
        <v/>
      </c>
      <c r="M6" s="22">
        <f>IF(AND(MONTH('Contract Register'!G6)=1,YEAR('Contract Register'!G6)=2027),'Contract Register'!E6,"")</f>
        <v/>
      </c>
      <c r="N6" s="22">
        <f>IF(AND(MONTH('Contract Register'!G6)=2,YEAR('Contract Register'!G6)=2027),'Contract Register'!E6,"")</f>
        <v/>
      </c>
    </row>
    <row r="7">
      <c r="A7" s="23">
        <f>'Contract Register'!A7</f>
        <v/>
      </c>
      <c r="B7" s="24">
        <f>'Contract Register'!E7</f>
        <v/>
      </c>
      <c r="C7" s="25">
        <f>IF(AND(MONTH('Contract Register'!G7)=3,YEAR('Contract Register'!G7)=2026),'Contract Register'!E7,"")</f>
        <v/>
      </c>
      <c r="D7" s="25">
        <f>IF(AND(MONTH('Contract Register'!G7)=4,YEAR('Contract Register'!G7)=2026),'Contract Register'!E7,"")</f>
        <v/>
      </c>
      <c r="E7" s="25">
        <f>IF(AND(MONTH('Contract Register'!G7)=5,YEAR('Contract Register'!G7)=2026),'Contract Register'!E7,"")</f>
        <v/>
      </c>
      <c r="F7" s="25">
        <f>IF(AND(MONTH('Contract Register'!G7)=6,YEAR('Contract Register'!G7)=2026),'Contract Register'!E7,"")</f>
        <v/>
      </c>
      <c r="G7" s="25">
        <f>IF(AND(MONTH('Contract Register'!G7)=7,YEAR('Contract Register'!G7)=2026),'Contract Register'!E7,"")</f>
        <v/>
      </c>
      <c r="H7" s="25">
        <f>IF(AND(MONTH('Contract Register'!G7)=8,YEAR('Contract Register'!G7)=2026),'Contract Register'!E7,"")</f>
        <v/>
      </c>
      <c r="I7" s="25">
        <f>IF(AND(MONTH('Contract Register'!G7)=9,YEAR('Contract Register'!G7)=2026),'Contract Register'!E7,"")</f>
        <v/>
      </c>
      <c r="J7" s="25">
        <f>IF(AND(MONTH('Contract Register'!G7)=10,YEAR('Contract Register'!G7)=2026),'Contract Register'!E7,"")</f>
        <v/>
      </c>
      <c r="K7" s="25">
        <f>IF(AND(MONTH('Contract Register'!G7)=11,YEAR('Contract Register'!G7)=2026),'Contract Register'!E7,"")</f>
        <v/>
      </c>
      <c r="L7" s="25">
        <f>IF(AND(MONTH('Contract Register'!G7)=12,YEAR('Contract Register'!G7)=2026),'Contract Register'!E7,"")</f>
        <v/>
      </c>
      <c r="M7" s="25">
        <f>IF(AND(MONTH('Contract Register'!G7)=1,YEAR('Contract Register'!G7)=2027),'Contract Register'!E7,"")</f>
        <v/>
      </c>
      <c r="N7" s="25">
        <f>IF(AND(MONTH('Contract Register'!G7)=2,YEAR('Contract Register'!G7)=2027),'Contract Register'!E7,"")</f>
        <v/>
      </c>
    </row>
    <row r="8">
      <c r="A8" s="20">
        <f>'Contract Register'!A8</f>
        <v/>
      </c>
      <c r="B8" s="21">
        <f>'Contract Register'!E8</f>
        <v/>
      </c>
      <c r="C8" s="22">
        <f>IF(AND(MONTH('Contract Register'!G8)=3,YEAR('Contract Register'!G8)=2026),'Contract Register'!E8,"")</f>
        <v/>
      </c>
      <c r="D8" s="22">
        <f>IF(AND(MONTH('Contract Register'!G8)=4,YEAR('Contract Register'!G8)=2026),'Contract Register'!E8,"")</f>
        <v/>
      </c>
      <c r="E8" s="22">
        <f>IF(AND(MONTH('Contract Register'!G8)=5,YEAR('Contract Register'!G8)=2026),'Contract Register'!E8,"")</f>
        <v/>
      </c>
      <c r="F8" s="22">
        <f>IF(AND(MONTH('Contract Register'!G8)=6,YEAR('Contract Register'!G8)=2026),'Contract Register'!E8,"")</f>
        <v/>
      </c>
      <c r="G8" s="22">
        <f>IF(AND(MONTH('Contract Register'!G8)=7,YEAR('Contract Register'!G8)=2026),'Contract Register'!E8,"")</f>
        <v/>
      </c>
      <c r="H8" s="22">
        <f>IF(AND(MONTH('Contract Register'!G8)=8,YEAR('Contract Register'!G8)=2026),'Contract Register'!E8,"")</f>
        <v/>
      </c>
      <c r="I8" s="22">
        <f>IF(AND(MONTH('Contract Register'!G8)=9,YEAR('Contract Register'!G8)=2026),'Contract Register'!E8,"")</f>
        <v/>
      </c>
      <c r="J8" s="22">
        <f>IF(AND(MONTH('Contract Register'!G8)=10,YEAR('Contract Register'!G8)=2026),'Contract Register'!E8,"")</f>
        <v/>
      </c>
      <c r="K8" s="22">
        <f>IF(AND(MONTH('Contract Register'!G8)=11,YEAR('Contract Register'!G8)=2026),'Contract Register'!E8,"")</f>
        <v/>
      </c>
      <c r="L8" s="22">
        <f>IF(AND(MONTH('Contract Register'!G8)=12,YEAR('Contract Register'!G8)=2026),'Contract Register'!E8,"")</f>
        <v/>
      </c>
      <c r="M8" s="22">
        <f>IF(AND(MONTH('Contract Register'!G8)=1,YEAR('Contract Register'!G8)=2027),'Contract Register'!E8,"")</f>
        <v/>
      </c>
      <c r="N8" s="22">
        <f>IF(AND(MONTH('Contract Register'!G8)=2,YEAR('Contract Register'!G8)=2027),'Contract Register'!E8,"")</f>
        <v/>
      </c>
    </row>
    <row r="9" ht="22" customHeight="1">
      <c r="A9" s="26" t="inlineStr">
        <is>
          <t>TOTAL EXPIRING</t>
        </is>
      </c>
      <c r="B9" s="27">
        <f>SUM(B4:B8)</f>
        <v/>
      </c>
      <c r="C9" s="27">
        <f>SUM(C4:C8)</f>
        <v/>
      </c>
      <c r="D9" s="27">
        <f>SUM(D4:D8)</f>
        <v/>
      </c>
      <c r="E9" s="27">
        <f>SUM(E4:E8)</f>
        <v/>
      </c>
      <c r="F9" s="27">
        <f>SUM(F4:F8)</f>
        <v/>
      </c>
      <c r="G9" s="27">
        <f>SUM(G4:G8)</f>
        <v/>
      </c>
      <c r="H9" s="27">
        <f>SUM(H4:H8)</f>
        <v/>
      </c>
      <c r="I9" s="27">
        <f>SUM(I4:I8)</f>
        <v/>
      </c>
      <c r="J9" s="27">
        <f>SUM(J4:J8)</f>
        <v/>
      </c>
      <c r="K9" s="27">
        <f>SUM(K4:K8)</f>
        <v/>
      </c>
      <c r="L9" s="27">
        <f>SUM(L4:L8)</f>
        <v/>
      </c>
      <c r="M9" s="27">
        <f>SUM(M4:M8)</f>
        <v/>
      </c>
      <c r="N9" s="27">
        <f>SUM(N4:N8)</f>
        <v/>
      </c>
    </row>
  </sheetData>
  <mergeCells count="2">
    <mergeCell ref="A2:N2"/>
    <mergeCell ref="A1:N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2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3" customWidth="1" min="3" max="3"/>
    <col width="28" customWidth="1" min="4" max="4"/>
    <col width="18" customWidth="1" min="5" max="5"/>
    <col width="3" customWidth="1" min="6" max="6"/>
  </cols>
  <sheetData>
    <row r="1" ht="34" customHeight="1">
      <c r="A1" s="28" t="inlineStr">
        <is>
          <t>Summary Dashboard</t>
        </is>
      </c>
    </row>
    <row r="2" ht="18" customHeight="1">
      <c r="A2" s="2" t="inlineStr">
        <is>
          <t>All figures pull automatically from Contract Register. No manual updates needed.</t>
        </is>
      </c>
    </row>
    <row r="4" ht="22" customHeight="1">
      <c r="A4" s="29" t="inlineStr">
        <is>
          <t>Portfolio Overview</t>
        </is>
      </c>
      <c r="D4" s="29" t="inlineStr">
        <is>
          <t>Risk Snapshot</t>
        </is>
      </c>
    </row>
    <row r="5" ht="24" customHeight="1">
      <c r="A5" s="30" t="inlineStr">
        <is>
          <t>Total Active Contracts</t>
        </is>
      </c>
      <c r="B5" s="31">
        <f>COUNTA('Contract Register'!A4:A200)</f>
        <v/>
      </c>
      <c r="D5" s="30" t="inlineStr">
        <is>
          <t>URGENT — Deadline ≤30 days</t>
        </is>
      </c>
      <c r="E5" s="32">
        <f>COUNTIF('Contract Register'!M4:M200,"URGENT")</f>
        <v/>
      </c>
    </row>
    <row r="6" ht="24" customHeight="1">
      <c r="A6" s="30" t="inlineStr">
        <is>
          <t>Total Annual Vendor Spend</t>
        </is>
      </c>
      <c r="B6" s="33">
        <f>SUMIF('Contract Register'!M4:M200,"ACTIVE",'Contract Register'!E4:E200)</f>
        <v/>
      </c>
      <c r="D6" s="30" t="inlineStr">
        <is>
          <t>DUE SOON — 31 to 90 days</t>
        </is>
      </c>
      <c r="E6" s="34">
        <f>COUNTIF('Contract Register'!M4:M200,"DUE SOON")</f>
        <v/>
      </c>
    </row>
    <row r="7" ht="24" customHeight="1">
      <c r="A7" s="30" t="inlineStr">
        <is>
          <t>Average Contract Value</t>
        </is>
      </c>
      <c r="B7" s="33">
        <f>IFERROR(B6/B5,"-")</f>
        <v/>
      </c>
      <c r="D7" s="30" t="inlineStr">
        <is>
          <t>HIGH Risk Contracts</t>
        </is>
      </c>
      <c r="E7" s="32">
        <f>COUNTIF('Contract Register'!N4:N200,"HIGH")</f>
        <v/>
      </c>
    </row>
    <row r="8" ht="24" customHeight="1">
      <c r="A8" s="30" t="inlineStr">
        <is>
          <t>With Auto-Renewal Clause</t>
        </is>
      </c>
      <c r="B8" s="31">
        <f>COUNTIF('Contract Register'!K4:K200,"Yes")</f>
        <v/>
      </c>
      <c r="D8" s="30" t="inlineStr">
        <is>
          <t>Value at Risk (High Risk £)</t>
        </is>
      </c>
      <c r="E8" s="35">
        <f>SUMIF('Contract Register'!N4:N200,"HIGH",'Contract Register'!E4:E200)</f>
        <v/>
      </c>
    </row>
    <row r="10" ht="22" customHeight="1">
      <c r="A10" s="29" t="inlineStr">
        <is>
          <t>Annual Spend by Category</t>
        </is>
      </c>
    </row>
    <row r="11">
      <c r="A11" s="36" t="inlineStr">
        <is>
          <t>Category</t>
        </is>
      </c>
      <c r="B11" s="37" t="inlineStr">
        <is>
          <t>Annual Spend (£)</t>
        </is>
      </c>
      <c r="D11" s="37" t="inlineStr">
        <is>
          <t>% of Total</t>
        </is>
      </c>
    </row>
    <row r="12" ht="20" customHeight="1">
      <c r="A12" s="38" t="inlineStr">
        <is>
          <t>IT</t>
        </is>
      </c>
      <c r="B12" s="22">
        <f>SUMIF('Contract Register'!C4:C200,"IT",'Contract Register'!E4:E200)</f>
        <v/>
      </c>
      <c r="D12" s="39">
        <f>IFERROR(B12/B6,0)</f>
        <v/>
      </c>
    </row>
    <row r="13" ht="20" customHeight="1">
      <c r="A13" s="40" t="inlineStr">
        <is>
          <t>Finance</t>
        </is>
      </c>
      <c r="B13" s="25">
        <f>SUMIF('Contract Register'!C4:C200,"Finance",'Contract Register'!E4:E200)</f>
        <v/>
      </c>
      <c r="D13" s="41">
        <f>IFERROR(B13/B6,0)</f>
        <v/>
      </c>
    </row>
    <row r="14" ht="20" customHeight="1">
      <c r="A14" s="38" t="inlineStr">
        <is>
          <t>HR</t>
        </is>
      </c>
      <c r="B14" s="22">
        <f>SUMIF('Contract Register'!C4:C200,"HR",'Contract Register'!E4:E200)</f>
        <v/>
      </c>
      <c r="D14" s="39">
        <f>IFERROR(B14/B6,0)</f>
        <v/>
      </c>
    </row>
    <row r="15" ht="20" customHeight="1">
      <c r="A15" s="40" t="inlineStr">
        <is>
          <t>Marketing</t>
        </is>
      </c>
      <c r="B15" s="25">
        <f>SUMIF('Contract Register'!C4:C200,"Marketing",'Contract Register'!E4:E200)</f>
        <v/>
      </c>
      <c r="D15" s="41">
        <f>IFERROR(B15/B6,0)</f>
        <v/>
      </c>
    </row>
    <row r="16" ht="20" customHeight="1">
      <c r="A16" s="38" t="inlineStr">
        <is>
          <t>Legal</t>
        </is>
      </c>
      <c r="B16" s="22">
        <f>SUMIF('Contract Register'!C4:C200,"Legal",'Contract Register'!E4:E200)</f>
        <v/>
      </c>
      <c r="D16" s="39">
        <f>IFERROR(B16/B6,0)</f>
        <v/>
      </c>
    </row>
    <row r="17" ht="20" customHeight="1">
      <c r="A17" s="40" t="inlineStr">
        <is>
          <t>Operations</t>
        </is>
      </c>
      <c r="B17" s="25">
        <f>SUMIF('Contract Register'!C4:C200,"Operations",'Contract Register'!E4:E200)</f>
        <v/>
      </c>
      <c r="D17" s="41">
        <f>IFERROR(B17/B6,0)</f>
        <v/>
      </c>
    </row>
    <row r="18" ht="20" customHeight="1">
      <c r="A18" s="38" t="inlineStr">
        <is>
          <t>Facilities</t>
        </is>
      </c>
      <c r="B18" s="22">
        <f>SUMIF('Contract Register'!C4:C200,"Facilities",'Contract Register'!E4:E200)</f>
        <v/>
      </c>
      <c r="D18" s="39">
        <f>IFERROR(B18/B6,0)</f>
        <v/>
      </c>
    </row>
    <row r="19" ht="20" customHeight="1">
      <c r="A19" s="40" t="inlineStr">
        <is>
          <t>Other</t>
        </is>
      </c>
      <c r="B19" s="25">
        <f>SUMIF('Contract Register'!C4:C200,"Other",'Contract Register'!E4:E200)</f>
        <v/>
      </c>
      <c r="D19" s="41">
        <f>IFERROR(B19/B6,0)</f>
        <v/>
      </c>
    </row>
    <row r="20" ht="22" customHeight="1">
      <c r="A20" s="42" t="inlineStr">
        <is>
          <t>TOTAL</t>
        </is>
      </c>
      <c r="B20" s="27">
        <f>SUM(B12:B19)</f>
        <v/>
      </c>
    </row>
    <row r="22">
      <c r="A22" s="43" t="inlineStr">
        <is>
          <t>Built by Renewly — automate this entire process at renewly.gg  |  Free for up to 5 contracts · Pro from £79/month</t>
        </is>
      </c>
    </row>
  </sheetData>
  <mergeCells count="15">
    <mergeCell ref="A4:B4"/>
    <mergeCell ref="A2:F2"/>
    <mergeCell ref="D16:E16"/>
    <mergeCell ref="D15:E15"/>
    <mergeCell ref="D19:E19"/>
    <mergeCell ref="A10:E10"/>
    <mergeCell ref="A1:F1"/>
    <mergeCell ref="D11:E11"/>
    <mergeCell ref="D13:E13"/>
    <mergeCell ref="D14:E14"/>
    <mergeCell ref="A22:F22"/>
    <mergeCell ref="D4:E4"/>
    <mergeCell ref="D18:E18"/>
    <mergeCell ref="D17:E17"/>
    <mergeCell ref="D12:E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2026-03-01T12:19:01Z</dcterms:created>
  <dcterms:modified xmlns:dcterms="http://purl.org/dc/terms/" xmlns:xsi="http://www.w3.org/2001/XMLSchema-instance" xsi:type="dcterms:W3CDTF">2026-03-01T12:19:01Z</dcterms:modified>
</cp:coreProperties>
</file>